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_MvdL\Excel sheet website\"/>
    </mc:Choice>
  </mc:AlternateContent>
  <xr:revisionPtr revIDLastSave="0" documentId="8_{E9DC83FB-A1E8-4B9B-9663-208D2CDBC1D9}" xr6:coauthVersionLast="40" xr6:coauthVersionMax="40" xr10:uidLastSave="{00000000-0000-0000-0000-000000000000}"/>
  <bookViews>
    <workbookView xWindow="0" yWindow="0" windowWidth="24000" windowHeight="9075" xr2:uid="{D0C212D4-9CF0-4662-8FA2-AA9516B67334}"/>
    <workbookView xWindow="0" yWindow="0" windowWidth="24000" windowHeight="9075" xr2:uid="{40E16C78-5BD5-46C7-8139-BEE82782D0A0}"/>
  </bookViews>
  <sheets>
    <sheet name="Berekening" sheetId="3" r:id="rId1"/>
    <sheet name="Achtergronden" sheetId="2" state="hidden" r:id="rId2"/>
  </sheets>
  <definedNames>
    <definedName name="_xlnm._FilterDatabase" localSheetId="0" hidden="1">Berekening!$B$18:$J$24</definedName>
    <definedName name="Koper">Achtergronden!$H$14:$H$20</definedName>
    <definedName name="Materiaal">Achtergronden!$G$3:$G$8</definedName>
    <definedName name="matspatie">Achtergronden!$F$3:$F$8</definedName>
    <definedName name="PE_SDR_11">Achtergronden!$D$14:$D$29</definedName>
    <definedName name="PE_SDR_17.6">Achtergronden!$C$14:$C$26</definedName>
    <definedName name="SPVC_SDR_33">Achtergronden!$F$14:$F$22</definedName>
    <definedName name="SPVC_SDR_41">Achtergronden!$E$14:$E$22</definedName>
    <definedName name="Staal">Achtergronden!$G$14:$G$22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3" l="1"/>
  <c r="M9" i="3" s="1"/>
  <c r="P21" i="3" l="1"/>
  <c r="P22" i="3"/>
  <c r="P23" i="3"/>
  <c r="N18" i="3" l="1"/>
  <c r="N6" i="3" l="1"/>
  <c r="O19" i="3" l="1"/>
  <c r="H19" i="3" s="1"/>
  <c r="N10" i="3" l="1"/>
  <c r="M10" i="3" s="1"/>
  <c r="E10" i="3"/>
  <c r="E9" i="3"/>
  <c r="I6" i="3" l="1"/>
  <c r="N11" i="3" l="1"/>
  <c r="Q19" i="3"/>
  <c r="G10" i="3" s="1"/>
  <c r="O21" i="3" l="1"/>
  <c r="H21" i="3" s="1"/>
  <c r="O22" i="3"/>
  <c r="H22" i="3" s="1"/>
  <c r="O23" i="3"/>
  <c r="H23" i="3" s="1"/>
  <c r="O20" i="3"/>
  <c r="H20" i="3" s="1"/>
  <c r="N20" i="3"/>
  <c r="N21" i="3"/>
  <c r="J21" i="3" s="1"/>
  <c r="N22" i="3"/>
  <c r="J22" i="3" s="1"/>
  <c r="N23" i="3"/>
  <c r="J23" i="3" s="1"/>
  <c r="N19" i="3"/>
  <c r="P19" i="3" s="1"/>
  <c r="J19" i="3" s="1"/>
  <c r="I5" i="3"/>
  <c r="G11" i="3" s="1"/>
  <c r="P20" i="3" l="1"/>
  <c r="J20" i="3" s="1"/>
  <c r="I20" i="3"/>
  <c r="I22" i="3"/>
  <c r="I19" i="3"/>
  <c r="I21" i="3"/>
  <c r="H24" i="3" l="1"/>
  <c r="C33" i="3" s="1"/>
  <c r="N27" i="3" s="1"/>
  <c r="C27" i="3" l="1"/>
  <c r="E27" i="3" s="1"/>
  <c r="C29" i="3" s="1"/>
</calcChain>
</file>

<file path=xl/sharedStrings.xml><?xml version="1.0" encoding="utf-8"?>
<sst xmlns="http://schemas.openxmlformats.org/spreadsheetml/2006/main" count="280" uniqueCount="122">
  <si>
    <t>Type leiding</t>
  </si>
  <si>
    <t>Tabel 4 - maximale lekgrootte</t>
  </si>
  <si>
    <t>Hoofdleiding</t>
  </si>
  <si>
    <t>Aansluitleiding, Nieuw</t>
  </si>
  <si>
    <t>Meteropstelling</t>
  </si>
  <si>
    <r>
      <t>Maximale lekgrootte</t>
    </r>
    <r>
      <rPr>
        <b/>
        <sz val="11"/>
        <color theme="1"/>
        <rFont val="Cambria"/>
        <family val="1"/>
      </rPr>
      <t xml:space="preserve"> dm</t>
    </r>
    <r>
      <rPr>
        <b/>
        <vertAlign val="subscript"/>
        <sz val="11"/>
        <color theme="1"/>
        <rFont val="Cambria"/>
        <family val="1"/>
      </rPr>
      <t>n</t>
    </r>
    <r>
      <rPr>
        <b/>
        <vertAlign val="superscript"/>
        <sz val="11"/>
        <color theme="1"/>
        <rFont val="Cambria"/>
        <family val="1"/>
      </rPr>
      <t>3</t>
    </r>
    <r>
      <rPr>
        <b/>
        <sz val="11"/>
        <color theme="1"/>
        <rFont val="Cambria"/>
        <family val="1"/>
      </rPr>
      <t>/h</t>
    </r>
  </si>
  <si>
    <t>Aansluitleiding, Bestaand</t>
  </si>
  <si>
    <t>Een aansluitleiding wordt als bestaand beschouwd, zodra de rapportage van de eerste dichtheidsbeproeving (overdrukmeting) van de nieuwe leiding door de netbeheerder is geaccepteerd.</t>
  </si>
  <si>
    <t>mbar</t>
  </si>
  <si>
    <t>Binnendiameter standaard handelsmaten</t>
  </si>
  <si>
    <t/>
  </si>
  <si>
    <t>PE SDR 17,6</t>
  </si>
  <si>
    <t>PE SDR 11</t>
  </si>
  <si>
    <t>S-PVC SDR 41</t>
  </si>
  <si>
    <t>S-PVC SDR 33</t>
  </si>
  <si>
    <t>Staal</t>
  </si>
  <si>
    <t>Koper</t>
  </si>
  <si>
    <t>Materiaal</t>
  </si>
  <si>
    <t>Diameter</t>
  </si>
  <si>
    <t>PE_SDR_17.6</t>
  </si>
  <si>
    <t>PE_SDR_11</t>
  </si>
  <si>
    <t>SPVC_SDR_41</t>
  </si>
  <si>
    <t>SPVC_SDR_33</t>
  </si>
  <si>
    <t>Leiding</t>
  </si>
  <si>
    <t>Lengte (m)</t>
  </si>
  <si>
    <t>Sectie 1</t>
  </si>
  <si>
    <t>Sectie 2</t>
  </si>
  <si>
    <t>Sectie 3</t>
  </si>
  <si>
    <t>Sectie 4</t>
  </si>
  <si>
    <t>Sectie 5</t>
  </si>
  <si>
    <t>Totaal</t>
  </si>
  <si>
    <t>Aansluitleiding, nieuw</t>
  </si>
  <si>
    <t>Aansluitleiding, bestaand</t>
  </si>
  <si>
    <t>Komt PE SDR 11 voor?</t>
  </si>
  <si>
    <t>minuten</t>
  </si>
  <si>
    <t>Maximale bedrijfdruk</t>
  </si>
  <si>
    <t>8 bar</t>
  </si>
  <si>
    <t>4 bar</t>
  </si>
  <si>
    <t>1 bar</t>
  </si>
  <si>
    <t>100 mbar</t>
  </si>
  <si>
    <t>30 mbar</t>
  </si>
  <si>
    <t>Testdruk (HD=bar, LD=mbar)</t>
  </si>
  <si>
    <t>minimaal drukdalingscriterium</t>
  </si>
  <si>
    <t>Minimum beproevingstijd:</t>
  </si>
  <si>
    <t xml:space="preserve"> uur</t>
  </si>
  <si>
    <t xml:space="preserve"> mbar</t>
  </si>
  <si>
    <r>
      <t>Inhoud (m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</t>
    </r>
  </si>
  <si>
    <t>Bedrijfsdruk (MOP) (HD=bar, LD=mbar)</t>
  </si>
  <si>
    <t>omslagpunt druk</t>
  </si>
  <si>
    <t>Drukdalingscriterium:</t>
  </si>
  <si>
    <t xml:space="preserve">                  Maximale lekgrootte bij dit type leiding:</t>
  </si>
  <si>
    <t xml:space="preserve">                  Minimaal drukdalingscriterium bij dit type leiding:</t>
  </si>
  <si>
    <t>Inhoud leiding</t>
  </si>
  <si>
    <r>
      <t>m</t>
    </r>
    <r>
      <rPr>
        <vertAlign val="superscript"/>
        <sz val="11"/>
        <color theme="1"/>
        <rFont val="Arial"/>
        <family val="2"/>
      </rPr>
      <t>3</t>
    </r>
  </si>
  <si>
    <r>
      <t>dm</t>
    </r>
    <r>
      <rPr>
        <vertAlign val="subscript"/>
        <sz val="11"/>
        <color theme="1"/>
        <rFont val="Arial"/>
        <family val="2"/>
      </rPr>
      <t>n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/u</t>
    </r>
  </si>
  <si>
    <t>Gewenst drukdalingscriterium</t>
  </si>
  <si>
    <t>Dichtheidsbeproeving met lucht, inert gas of aardgas volgens NEN 7244-7 2018</t>
  </si>
  <si>
    <t>Methode van berekenen leidinginhoud</t>
  </si>
  <si>
    <t>link met N18 in berekening</t>
  </si>
  <si>
    <t>25mm (25 x 2,3)</t>
  </si>
  <si>
    <t>32mm (32 x 2,3)</t>
  </si>
  <si>
    <t>40mm (40 x 2,3)</t>
  </si>
  <si>
    <t>50mm (50 x 2,9)</t>
  </si>
  <si>
    <t>63mm (63 x 3,6)</t>
  </si>
  <si>
    <t>75mm (75 x 4,3)</t>
  </si>
  <si>
    <t>110mm (110 x 6,3)</t>
  </si>
  <si>
    <t>32mm (32 x 3)</t>
  </si>
  <si>
    <t>40mm (40 x 3,7)</t>
  </si>
  <si>
    <t>50mm (50 x 4,6)</t>
  </si>
  <si>
    <t>63mm (63 x 5,8)</t>
  </si>
  <si>
    <t>75mm (75 x 6,9)</t>
  </si>
  <si>
    <t>90mm (90 x 8,2)</t>
  </si>
  <si>
    <t>110mm (110 x 10)</t>
  </si>
  <si>
    <t>125mm (125 x 11,4)</t>
  </si>
  <si>
    <t>160mm (160 x 14,6)</t>
  </si>
  <si>
    <t>200mm (200 x 18,2)</t>
  </si>
  <si>
    <t>225mm (225 x 20,5)</t>
  </si>
  <si>
    <t>250mm (250 x 22,8)</t>
  </si>
  <si>
    <t>315mm (315 x 28,7)</t>
  </si>
  <si>
    <t>355mm (355 x 32,3)</t>
  </si>
  <si>
    <t>400mm (400 x 36,4)</t>
  </si>
  <si>
    <t>90mm (90 x 5,1)</t>
  </si>
  <si>
    <t>125mm (125 x 7,1)</t>
  </si>
  <si>
    <t>160mm (160 x 9,1)</t>
  </si>
  <si>
    <t>200mm (200 x 11,4)</t>
  </si>
  <si>
    <t>250mm (250 x 14,2)</t>
  </si>
  <si>
    <t>315mm (315 x 17,9)</t>
  </si>
  <si>
    <t>63mm (63 x 2)</t>
  </si>
  <si>
    <t>75mm (75 x 2)</t>
  </si>
  <si>
    <t>90mm (90 x 2,2)</t>
  </si>
  <si>
    <t>110mm (110 x 2,7)</t>
  </si>
  <si>
    <t>125mm (125 x 3,1)</t>
  </si>
  <si>
    <t>160mm (160 x 4)</t>
  </si>
  <si>
    <t>200mm (200 x 4,9)</t>
  </si>
  <si>
    <t>250mm (250 x 6,2)</t>
  </si>
  <si>
    <t>315mm (315 x 7,7)</t>
  </si>
  <si>
    <t>355mm (355 x 8,7)</t>
  </si>
  <si>
    <t>400mm (400 x 9,8)</t>
  </si>
  <si>
    <t>500mm (500 x 12,3)</t>
  </si>
  <si>
    <t>630mm (630 x 15,4)</t>
  </si>
  <si>
    <t>50mm (50 x 2)</t>
  </si>
  <si>
    <t>110mm (110 x 3,4)</t>
  </si>
  <si>
    <t>160mm (160 x 4,9)</t>
  </si>
  <si>
    <t>200mm (200 x 6,2)</t>
  </si>
  <si>
    <t>250mm (250 x 7,7)</t>
  </si>
  <si>
    <t>315mm (315 x 9,7)</t>
  </si>
  <si>
    <t>DN 50mm (60,3 x 3,2)</t>
  </si>
  <si>
    <t>DN 80mm (88,9 x 3,6)</t>
  </si>
  <si>
    <t>DN 100mm (114,3 x 3,6)</t>
  </si>
  <si>
    <t>DN 150mm (168,3 x 4)</t>
  </si>
  <si>
    <t>DN 200mm (219,1 x 4,5)</t>
  </si>
  <si>
    <t>DN 250mm (273 x 5)</t>
  </si>
  <si>
    <t>DN 300mm (323,9 x 5,6)</t>
  </si>
  <si>
    <t>DN 400mm (406,4 x 6,3)</t>
  </si>
  <si>
    <t>DN 500mm (508 x 7,1)</t>
  </si>
  <si>
    <t>12mm (12 x 1)</t>
  </si>
  <si>
    <t>15mm (15 x 1)</t>
  </si>
  <si>
    <t>22mm (22 x 1,1)</t>
  </si>
  <si>
    <t>28mm (28 x 1,2)</t>
  </si>
  <si>
    <t>35mm (35 x 1,5)</t>
  </si>
  <si>
    <t>42mm (42 x 1,5)</t>
  </si>
  <si>
    <t>54mm (54 x 1,5)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</si>
</sst>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mbria"/>
      <family val="1"/>
    </font>
    <font>
      <sz val="10"/>
      <color theme="1"/>
      <name val="Cambria"/>
      <family val="1"/>
    </font>
    <font>
      <vertAlign val="superscript"/>
      <sz val="10"/>
      <color theme="1"/>
      <name val="Cambria"/>
      <family val="1"/>
    </font>
    <font>
      <b/>
      <sz val="11"/>
      <color theme="1"/>
      <name val="Cambria"/>
      <family val="1"/>
    </font>
    <font>
      <b/>
      <vertAlign val="subscript"/>
      <sz val="11"/>
      <color theme="1"/>
      <name val="Cambria"/>
      <family val="1"/>
    </font>
    <font>
      <b/>
      <vertAlign val="superscript"/>
      <sz val="11"/>
      <color theme="1"/>
      <name val="Cambria"/>
      <family val="1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rgb="FF000000"/>
      <name val="Segoe UI"/>
      <family val="2"/>
    </font>
    <font>
      <b/>
      <sz val="11"/>
      <color theme="4" tint="-0.249977111117893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vertAlign val="superscript"/>
      <sz val="11"/>
      <color theme="1"/>
      <name val="Arial"/>
      <family val="2"/>
    </font>
    <font>
      <sz val="11"/>
      <color rgb="FF9C570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vertAlign val="subscript"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DAEEF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AAC5"/>
      </left>
      <right/>
      <top style="medium">
        <color rgb="FF00AAC5"/>
      </top>
      <bottom/>
      <diagonal/>
    </border>
    <border>
      <left/>
      <right style="medium">
        <color rgb="FF00AAC5"/>
      </right>
      <top style="medium">
        <color rgb="FF00AAC5"/>
      </top>
      <bottom/>
      <diagonal/>
    </border>
    <border>
      <left style="medium">
        <color rgb="FF00AAC5"/>
      </left>
      <right/>
      <top/>
      <bottom/>
      <diagonal/>
    </border>
    <border>
      <left/>
      <right style="medium">
        <color rgb="FF00AAC5"/>
      </right>
      <top/>
      <bottom/>
      <diagonal/>
    </border>
    <border>
      <left style="medium">
        <color rgb="FF00AAC5"/>
      </left>
      <right/>
      <top/>
      <bottom style="medium">
        <color rgb="FF00AAC5"/>
      </bottom>
      <diagonal/>
    </border>
    <border>
      <left/>
      <right style="medium">
        <color rgb="FF00AAC5"/>
      </right>
      <top/>
      <bottom style="medium">
        <color rgb="FF00AAC5"/>
      </bottom>
      <diagonal/>
    </border>
    <border>
      <left/>
      <right/>
      <top style="medium">
        <color rgb="FF00AAC5"/>
      </top>
      <bottom/>
      <diagonal/>
    </border>
    <border>
      <left style="medium">
        <color rgb="FF00AAC5"/>
      </left>
      <right style="medium">
        <color rgb="FF00AAC5"/>
      </right>
      <top/>
      <bottom style="medium">
        <color rgb="FF00AAC5"/>
      </bottom>
      <diagonal/>
    </border>
    <border>
      <left style="medium">
        <color rgb="FF00AAC5"/>
      </left>
      <right/>
      <top style="medium">
        <color rgb="FF00AAC5"/>
      </top>
      <bottom style="medium">
        <color rgb="FF00AAC5"/>
      </bottom>
      <diagonal/>
    </border>
    <border>
      <left/>
      <right/>
      <top style="medium">
        <color rgb="FF00AAC5"/>
      </top>
      <bottom style="medium">
        <color rgb="FF00AAC5"/>
      </bottom>
      <diagonal/>
    </border>
    <border>
      <left/>
      <right style="medium">
        <color rgb="FF00AAC5"/>
      </right>
      <top style="medium">
        <color rgb="FF00AAC5"/>
      </top>
      <bottom style="medium">
        <color rgb="FF00AAC5"/>
      </bottom>
      <diagonal/>
    </border>
    <border>
      <left style="medium">
        <color rgb="FF00AAC5"/>
      </left>
      <right style="medium">
        <color rgb="FF00AAC5"/>
      </right>
      <top style="medium">
        <color rgb="FF00AAC5"/>
      </top>
      <bottom/>
      <diagonal/>
    </border>
    <border>
      <left style="medium">
        <color rgb="FF00AAC5"/>
      </left>
      <right style="medium">
        <color rgb="FF00AAC5"/>
      </right>
      <top/>
      <bottom/>
      <diagonal/>
    </border>
    <border>
      <left/>
      <right/>
      <top/>
      <bottom style="medium">
        <color rgb="FF00AAC5"/>
      </bottom>
      <diagonal/>
    </border>
    <border>
      <left style="medium">
        <color rgb="FF00AAC5"/>
      </left>
      <right style="thin">
        <color theme="1"/>
      </right>
      <top style="medium">
        <color rgb="FF00AAC5"/>
      </top>
      <bottom style="thin">
        <color rgb="FF00AAC5"/>
      </bottom>
      <diagonal/>
    </border>
    <border>
      <left style="thin">
        <color theme="1"/>
      </left>
      <right style="thin">
        <color theme="1"/>
      </right>
      <top style="medium">
        <color rgb="FF00AAC5"/>
      </top>
      <bottom style="thin">
        <color rgb="FF00AAC5"/>
      </bottom>
      <diagonal/>
    </border>
    <border>
      <left style="thin">
        <color theme="1"/>
      </left>
      <right style="medium">
        <color rgb="FF00AAC5"/>
      </right>
      <top style="medium">
        <color rgb="FF00AAC5"/>
      </top>
      <bottom style="thin">
        <color rgb="FF00AAC5"/>
      </bottom>
      <diagonal/>
    </border>
    <border>
      <left style="medium">
        <color rgb="FF00AAC5"/>
      </left>
      <right style="thin">
        <color theme="1"/>
      </right>
      <top style="thin">
        <color rgb="FF00AAC5"/>
      </top>
      <bottom style="thin">
        <color rgb="FF00AAC5"/>
      </bottom>
      <diagonal/>
    </border>
    <border>
      <left style="thin">
        <color theme="1"/>
      </left>
      <right style="thin">
        <color theme="1"/>
      </right>
      <top style="thin">
        <color rgb="FF00AAC5"/>
      </top>
      <bottom style="thin">
        <color rgb="FF00AAC5"/>
      </bottom>
      <diagonal/>
    </border>
    <border>
      <left style="thin">
        <color theme="1"/>
      </left>
      <right style="medium">
        <color rgb="FF00AAC5"/>
      </right>
      <top style="thin">
        <color rgb="FF00AAC5"/>
      </top>
      <bottom style="thin">
        <color rgb="FF00AAC5"/>
      </bottom>
      <diagonal/>
    </border>
    <border>
      <left style="medium">
        <color rgb="FF00AAC5"/>
      </left>
      <right style="thin">
        <color theme="1"/>
      </right>
      <top style="thin">
        <color rgb="FF00AAC5"/>
      </top>
      <bottom style="medium">
        <color rgb="FF00AAC5"/>
      </bottom>
      <diagonal/>
    </border>
    <border>
      <left style="thin">
        <color theme="1"/>
      </left>
      <right style="thin">
        <color theme="1"/>
      </right>
      <top style="thin">
        <color rgb="FF00AAC5"/>
      </top>
      <bottom style="medium">
        <color rgb="FF00AAC5"/>
      </bottom>
      <diagonal/>
    </border>
    <border>
      <left style="medium">
        <color rgb="FF00AAC5"/>
      </left>
      <right style="thin">
        <color auto="1"/>
      </right>
      <top style="medium">
        <color rgb="FF00AAC5"/>
      </top>
      <bottom style="medium">
        <color rgb="FF00AAC5"/>
      </bottom>
      <diagonal/>
    </border>
    <border>
      <left style="thin">
        <color auto="1"/>
      </left>
      <right style="medium">
        <color rgb="FF00AAC5"/>
      </right>
      <top style="medium">
        <color rgb="FF00AAC5"/>
      </top>
      <bottom style="medium">
        <color rgb="FF00AAC5"/>
      </bottom>
      <diagonal/>
    </border>
    <border>
      <left style="medium">
        <color rgb="FF00AAC5"/>
      </left>
      <right style="medium">
        <color rgb="FF00AAC5"/>
      </right>
      <top style="medium">
        <color rgb="FF00AAC5"/>
      </top>
      <bottom style="medium">
        <color rgb="FF00AAC5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21" fillId="5" borderId="0" applyNumberFormat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Border="1"/>
    <xf numFmtId="0" fontId="13" fillId="0" borderId="0" xfId="0" applyFont="1"/>
    <xf numFmtId="0" fontId="18" fillId="0" borderId="0" xfId="0" applyFont="1"/>
    <xf numFmtId="0" fontId="4" fillId="4" borderId="25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12" fillId="4" borderId="17" xfId="0" applyFont="1" applyFill="1" applyBorder="1" applyAlignment="1">
      <alignment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12" fillId="6" borderId="0" xfId="0" applyFont="1" applyFill="1" applyAlignment="1"/>
    <xf numFmtId="0" fontId="12" fillId="6" borderId="0" xfId="0" applyFont="1" applyFill="1" applyAlignment="1">
      <alignment horizontal="left"/>
    </xf>
    <xf numFmtId="0" fontId="4" fillId="6" borderId="0" xfId="0" applyFont="1" applyFill="1"/>
    <xf numFmtId="0" fontId="4" fillId="6" borderId="0" xfId="0" applyFont="1" applyFill="1" applyAlignment="1">
      <alignment horizontal="left"/>
    </xf>
    <xf numFmtId="0" fontId="14" fillId="6" borderId="0" xfId="0" applyFont="1" applyFill="1"/>
    <xf numFmtId="0" fontId="13" fillId="6" borderId="0" xfId="0" applyFont="1" applyFill="1"/>
    <xf numFmtId="0" fontId="15" fillId="6" borderId="0" xfId="0" applyFont="1" applyFill="1"/>
    <xf numFmtId="0" fontId="12" fillId="6" borderId="0" xfId="0" applyFont="1" applyFill="1" applyBorder="1"/>
    <xf numFmtId="164" fontId="4" fillId="6" borderId="0" xfId="0" applyNumberFormat="1" applyFont="1" applyFill="1" applyBorder="1" applyAlignment="1">
      <alignment horizontal="center"/>
    </xf>
    <xf numFmtId="0" fontId="12" fillId="6" borderId="0" xfId="0" applyFont="1" applyFill="1"/>
    <xf numFmtId="164" fontId="4" fillId="6" borderId="0" xfId="0" applyNumberFormat="1" applyFont="1" applyFill="1"/>
    <xf numFmtId="0" fontId="17" fillId="6" borderId="0" xfId="0" applyFont="1" applyFill="1"/>
    <xf numFmtId="0" fontId="11" fillId="4" borderId="2" xfId="2" applyFont="1" applyFill="1" applyAlignment="1">
      <alignment horizontal="center"/>
    </xf>
    <xf numFmtId="0" fontId="4" fillId="4" borderId="19" xfId="0" applyFont="1" applyFill="1" applyBorder="1"/>
    <xf numFmtId="0" fontId="4" fillId="4" borderId="20" xfId="0" applyFont="1" applyFill="1" applyBorder="1"/>
    <xf numFmtId="0" fontId="4" fillId="4" borderId="15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164" fontId="11" fillId="4" borderId="27" xfId="2" applyNumberFormat="1" applyFont="1" applyFill="1" applyBorder="1" applyAlignment="1">
      <alignment horizontal="center"/>
    </xf>
    <xf numFmtId="0" fontId="12" fillId="6" borderId="30" xfId="0" applyFont="1" applyFill="1" applyBorder="1"/>
    <xf numFmtId="0" fontId="12" fillId="4" borderId="16" xfId="0" applyFont="1" applyFill="1" applyBorder="1" applyAlignment="1">
      <alignment horizontal="right" vertical="center"/>
    </xf>
    <xf numFmtId="0" fontId="22" fillId="7" borderId="26" xfId="1" applyFont="1" applyFill="1" applyBorder="1" applyAlignment="1" applyProtection="1">
      <alignment horizontal="left"/>
      <protection locked="0"/>
    </xf>
    <xf numFmtId="0" fontId="22" fillId="5" borderId="26" xfId="3" applyFont="1" applyBorder="1" applyProtection="1">
      <protection locked="0"/>
    </xf>
    <xf numFmtId="0" fontId="22" fillId="7" borderId="29" xfId="1" applyFont="1" applyFill="1" applyBorder="1" applyAlignment="1" applyProtection="1">
      <alignment horizontal="left"/>
      <protection locked="0"/>
    </xf>
    <xf numFmtId="0" fontId="22" fillId="5" borderId="29" xfId="3" applyFont="1" applyBorder="1" applyProtection="1">
      <protection locked="0"/>
    </xf>
    <xf numFmtId="0" fontId="14" fillId="6" borderId="0" xfId="0" applyFont="1" applyFill="1" applyProtection="1">
      <protection locked="0"/>
    </xf>
    <xf numFmtId="0" fontId="4" fillId="6" borderId="0" xfId="0" applyFont="1" applyFill="1" applyProtection="1"/>
    <xf numFmtId="0" fontId="22" fillId="6" borderId="0" xfId="0" applyFont="1" applyFill="1"/>
    <xf numFmtId="0" fontId="4" fillId="4" borderId="32" xfId="0" applyFont="1" applyFill="1" applyBorder="1"/>
    <xf numFmtId="0" fontId="4" fillId="6" borderId="32" xfId="0" applyFont="1" applyFill="1" applyBorder="1" applyAlignment="1">
      <alignment horizontal="left"/>
    </xf>
    <xf numFmtId="0" fontId="23" fillId="6" borderId="0" xfId="0" applyFont="1" applyFill="1"/>
    <xf numFmtId="164" fontId="4" fillId="4" borderId="31" xfId="0" applyNumberFormat="1" applyFont="1" applyFill="1" applyBorder="1" applyAlignment="1" applyProtection="1">
      <alignment horizontal="center"/>
    </xf>
    <xf numFmtId="0" fontId="22" fillId="7" borderId="26" xfId="1" applyFont="1" applyFill="1" applyBorder="1" applyAlignment="1" applyProtection="1">
      <alignment horizontal="left"/>
      <protection locked="0"/>
    </xf>
    <xf numFmtId="0" fontId="4" fillId="6" borderId="0" xfId="0" applyFont="1" applyFill="1" applyBorder="1"/>
    <xf numFmtId="0" fontId="4" fillId="4" borderId="16" xfId="0" applyFont="1" applyFill="1" applyBorder="1"/>
    <xf numFmtId="0" fontId="4" fillId="8" borderId="9" xfId="0" applyFont="1" applyFill="1" applyBorder="1"/>
    <xf numFmtId="0" fontId="22" fillId="8" borderId="12" xfId="3" applyFont="1" applyFill="1" applyBorder="1" applyAlignment="1" applyProtection="1">
      <alignment horizontal="center"/>
      <protection locked="0"/>
    </xf>
    <xf numFmtId="0" fontId="22" fillId="8" borderId="21" xfId="3" applyFont="1" applyFill="1" applyBorder="1" applyAlignment="1" applyProtection="1">
      <alignment horizontal="center"/>
      <protection locked="0"/>
    </xf>
    <xf numFmtId="0" fontId="4" fillId="8" borderId="13" xfId="0" applyFont="1" applyFill="1" applyBorder="1"/>
    <xf numFmtId="0" fontId="12" fillId="6" borderId="0" xfId="0" applyFont="1" applyFill="1" applyAlignment="1" applyProtection="1"/>
    <xf numFmtId="0" fontId="22" fillId="7" borderId="26" xfId="1" applyFont="1" applyFill="1" applyBorder="1" applyAlignment="1" applyProtection="1">
      <alignment horizontal="left"/>
      <protection locked="0"/>
    </xf>
    <xf numFmtId="0" fontId="21" fillId="5" borderId="8" xfId="3" applyBorder="1" applyAlignment="1" applyProtection="1">
      <alignment horizontal="center"/>
      <protection locked="0"/>
    </xf>
    <xf numFmtId="0" fontId="21" fillId="5" borderId="14" xfId="3" applyBorder="1" applyAlignment="1" applyProtection="1">
      <alignment horizontal="center"/>
      <protection locked="0"/>
    </xf>
    <xf numFmtId="0" fontId="21" fillId="5" borderId="9" xfId="3" applyBorder="1" applyAlignment="1" applyProtection="1">
      <alignment horizontal="center"/>
      <protection locked="0"/>
    </xf>
    <xf numFmtId="0" fontId="21" fillId="5" borderId="10" xfId="3" applyBorder="1" applyAlignment="1" applyProtection="1">
      <alignment horizontal="center"/>
      <protection locked="0"/>
    </xf>
    <xf numFmtId="0" fontId="21" fillId="5" borderId="0" xfId="3" applyBorder="1" applyAlignment="1" applyProtection="1">
      <alignment horizontal="center"/>
      <protection locked="0"/>
    </xf>
    <xf numFmtId="0" fontId="21" fillId="5" borderId="11" xfId="3" applyBorder="1" applyAlignment="1" applyProtection="1">
      <alignment horizontal="center"/>
      <protection locked="0"/>
    </xf>
    <xf numFmtId="0" fontId="21" fillId="5" borderId="12" xfId="3" applyBorder="1" applyAlignment="1" applyProtection="1">
      <alignment horizontal="center"/>
      <protection locked="0"/>
    </xf>
    <xf numFmtId="0" fontId="21" fillId="5" borderId="21" xfId="3" applyBorder="1" applyAlignment="1" applyProtection="1">
      <alignment horizontal="center"/>
      <protection locked="0"/>
    </xf>
    <xf numFmtId="0" fontId="21" fillId="5" borderId="13" xfId="3" applyBorder="1" applyAlignment="1" applyProtection="1">
      <alignment horizontal="center"/>
      <protection locked="0"/>
    </xf>
    <xf numFmtId="0" fontId="22" fillId="5" borderId="8" xfId="3" applyFont="1" applyBorder="1" applyAlignment="1" applyProtection="1">
      <alignment horizontal="center"/>
      <protection locked="0"/>
    </xf>
    <xf numFmtId="0" fontId="22" fillId="5" borderId="14" xfId="3" applyFont="1" applyBorder="1" applyAlignment="1" applyProtection="1">
      <alignment horizontal="center"/>
      <protection locked="0"/>
    </xf>
    <xf numFmtId="0" fontId="22" fillId="5" borderId="10" xfId="3" applyFont="1" applyBorder="1" applyAlignment="1" applyProtection="1">
      <alignment horizontal="center"/>
      <protection locked="0"/>
    </xf>
    <xf numFmtId="0" fontId="22" fillId="5" borderId="0" xfId="3" applyFont="1" applyBorder="1" applyAlignment="1" applyProtection="1">
      <alignment horizontal="center"/>
      <protection locked="0"/>
    </xf>
    <xf numFmtId="0" fontId="4" fillId="4" borderId="23" xfId="0" applyFont="1" applyFill="1" applyBorder="1" applyAlignment="1">
      <alignment horizontal="center"/>
    </xf>
    <xf numFmtId="0" fontId="22" fillId="5" borderId="12" xfId="3" applyFont="1" applyBorder="1" applyAlignment="1" applyProtection="1">
      <alignment horizontal="center"/>
      <protection locked="0"/>
    </xf>
    <xf numFmtId="0" fontId="22" fillId="5" borderId="21" xfId="3" applyFont="1" applyBorder="1" applyAlignment="1" applyProtection="1">
      <alignment horizontal="center"/>
      <protection locked="0"/>
    </xf>
    <xf numFmtId="0" fontId="22" fillId="5" borderId="16" xfId="3" applyFont="1" applyBorder="1" applyAlignment="1" applyProtection="1">
      <alignment horizontal="center"/>
      <protection locked="0"/>
    </xf>
    <xf numFmtId="0" fontId="22" fillId="5" borderId="17" xfId="3" applyFont="1" applyBorder="1" applyAlignment="1" applyProtection="1">
      <alignment horizontal="center"/>
      <protection locked="0"/>
    </xf>
    <xf numFmtId="0" fontId="22" fillId="8" borderId="8" xfId="3" applyFont="1" applyFill="1" applyBorder="1" applyAlignment="1" applyProtection="1">
      <alignment horizontal="center"/>
      <protection locked="0"/>
    </xf>
    <xf numFmtId="0" fontId="22" fillId="8" borderId="14" xfId="3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wrapText="1" indent="2"/>
    </xf>
  </cellXfs>
  <cellStyles count="4">
    <cellStyle name="Input" xfId="1" builtinId="20"/>
    <cellStyle name="Neutral" xfId="3" builtinId="28"/>
    <cellStyle name="Normal" xfId="0" builtinId="0"/>
    <cellStyle name="Output" xfId="2" builtinId="21"/>
  </cellStyles>
  <dxfs count="3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AAC5"/>
      <color rgb="FFDAEEF3"/>
      <color rgb="FFDAE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N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fmlaLink="$N$13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</xdr:row>
          <xdr:rowOff>142875</xdr:rowOff>
        </xdr:from>
        <xdr:to>
          <xdr:col>4</xdr:col>
          <xdr:colOff>381000</xdr:colOff>
          <xdr:row>4</xdr:row>
          <xdr:rowOff>19050</xdr:rowOff>
        </xdr:to>
        <xdr:sp macro="" textlink="">
          <xdr:nvSpPr>
            <xdr:cNvPr id="1027" name="Option Button 3" descr="Aansluiting, nieuw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Hoofdleiding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</xdr:row>
          <xdr:rowOff>133350</xdr:rowOff>
        </xdr:from>
        <xdr:to>
          <xdr:col>4</xdr:col>
          <xdr:colOff>381000</xdr:colOff>
          <xdr:row>4</xdr:row>
          <xdr:rowOff>180975</xdr:rowOff>
        </xdr:to>
        <xdr:sp macro="" textlink="">
          <xdr:nvSpPr>
            <xdr:cNvPr id="1028" name="Option Button 4" descr="Aansluiting, nieuw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Aansluitleiding, nieuw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</xdr:row>
          <xdr:rowOff>142875</xdr:rowOff>
        </xdr:from>
        <xdr:to>
          <xdr:col>4</xdr:col>
          <xdr:colOff>381000</xdr:colOff>
          <xdr:row>5</xdr:row>
          <xdr:rowOff>171450</xdr:rowOff>
        </xdr:to>
        <xdr:sp macro="" textlink="">
          <xdr:nvSpPr>
            <xdr:cNvPr id="1029" name="Option Button 5" descr="Aansluiting, nieuw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Aansluitleiding, bestaand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</xdr:row>
          <xdr:rowOff>133350</xdr:rowOff>
        </xdr:from>
        <xdr:to>
          <xdr:col>4</xdr:col>
          <xdr:colOff>381000</xdr:colOff>
          <xdr:row>7</xdr:row>
          <xdr:rowOff>9525</xdr:rowOff>
        </xdr:to>
        <xdr:sp macro="" textlink="">
          <xdr:nvSpPr>
            <xdr:cNvPr id="1030" name="Option Button 6" descr="Meteropstelling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Meteropstelling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10</xdr:col>
      <xdr:colOff>962025</xdr:colOff>
      <xdr:row>4</xdr:row>
      <xdr:rowOff>219075</xdr:rowOff>
    </xdr:from>
    <xdr:to>
      <xdr:col>10</xdr:col>
      <xdr:colOff>2390974</xdr:colOff>
      <xdr:row>7</xdr:row>
      <xdr:rowOff>162006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5150" y="990600"/>
          <a:ext cx="1428949" cy="581106"/>
        </a:xfrm>
        <a:prstGeom prst="rect">
          <a:avLst/>
        </a:prstGeom>
      </xdr:spPr>
    </xdr:pic>
    <xdr:clientData/>
  </xdr:twoCellAnchor>
  <xdr:twoCellAnchor editAs="oneCell">
    <xdr:from>
      <xdr:col>10</xdr:col>
      <xdr:colOff>847725</xdr:colOff>
      <xdr:row>1</xdr:row>
      <xdr:rowOff>9525</xdr:rowOff>
    </xdr:from>
    <xdr:to>
      <xdr:col>10</xdr:col>
      <xdr:colOff>2438622</xdr:colOff>
      <xdr:row>4</xdr:row>
      <xdr:rowOff>190608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10850" y="190500"/>
          <a:ext cx="1590897" cy="7716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2486025</xdr:colOff>
          <xdr:row>2</xdr:row>
          <xdr:rowOff>85725</xdr:rowOff>
        </xdr:from>
        <xdr:to>
          <xdr:col>5</xdr:col>
          <xdr:colOff>247650</xdr:colOff>
          <xdr:row>7</xdr:row>
          <xdr:rowOff>95250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180975</xdr:rowOff>
        </xdr:from>
        <xdr:to>
          <xdr:col>5</xdr:col>
          <xdr:colOff>495300</xdr:colOff>
          <xdr:row>13</xdr:row>
          <xdr:rowOff>28575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Leidinginhoud is bekend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152400</xdr:rowOff>
        </xdr:from>
        <xdr:to>
          <xdr:col>5</xdr:col>
          <xdr:colOff>1114425</xdr:colOff>
          <xdr:row>14</xdr:row>
          <xdr:rowOff>9525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Leidinginhoud berekenen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3DB7-7A6C-49C0-8FAE-A11424C1AEFF}">
  <sheetPr codeName="Sheet1"/>
  <dimension ref="B1:R33"/>
  <sheetViews>
    <sheetView tabSelected="1" workbookViewId="0">
      <selection activeCell="C11" sqref="C11:D11"/>
    </sheetView>
    <sheetView tabSelected="1" workbookViewId="1">
      <selection activeCell="C4" sqref="C4:E4"/>
    </sheetView>
  </sheetViews>
  <sheetFormatPr defaultRowHeight="14.25" x14ac:dyDescent="0.2"/>
  <cols>
    <col min="1" max="1" width="4.42578125" style="19" customWidth="1"/>
    <col min="2" max="2" width="39" style="19" bestFit="1" customWidth="1"/>
    <col min="3" max="3" width="8" style="19" customWidth="1"/>
    <col min="4" max="4" width="6.85546875" style="19" customWidth="1"/>
    <col min="5" max="5" width="7.7109375" style="19" customWidth="1"/>
    <col min="6" max="6" width="23.5703125" style="19" customWidth="1"/>
    <col min="7" max="7" width="15.140625" style="19" customWidth="1"/>
    <col min="8" max="8" width="17.42578125" style="19" customWidth="1"/>
    <col min="9" max="9" width="14.42578125" style="19" customWidth="1"/>
    <col min="10" max="10" width="9.85546875" style="19" customWidth="1"/>
    <col min="11" max="11" width="44.5703125" style="44" customWidth="1"/>
    <col min="12" max="12" width="9.140625" style="19" customWidth="1"/>
    <col min="13" max="13" width="9.140625" style="19" hidden="1" customWidth="1"/>
    <col min="14" max="14" width="16" style="19" hidden="1" customWidth="1"/>
    <col min="15" max="15" width="9.140625" style="19" hidden="1" customWidth="1"/>
    <col min="16" max="16" width="20.140625" style="19" hidden="1" customWidth="1"/>
    <col min="17" max="18" width="9.140625" style="19" hidden="1" customWidth="1"/>
    <col min="19" max="24" width="9.140625" style="19" customWidth="1"/>
    <col min="25" max="16384" width="9.140625" style="19"/>
  </cols>
  <sheetData>
    <row r="1" spans="2:16" x14ac:dyDescent="0.2">
      <c r="B1" s="44"/>
    </row>
    <row r="2" spans="2:16" ht="15" x14ac:dyDescent="0.25">
      <c r="B2" s="57" t="s">
        <v>56</v>
      </c>
      <c r="C2" s="17"/>
      <c r="D2" s="18"/>
      <c r="E2" s="18"/>
    </row>
    <row r="3" spans="2:16" ht="15.75" thickBot="1" x14ac:dyDescent="0.3">
      <c r="B3" s="44"/>
      <c r="D3" s="18"/>
      <c r="E3" s="18"/>
    </row>
    <row r="4" spans="2:16" ht="15.75" customHeight="1" x14ac:dyDescent="0.25">
      <c r="B4" s="44" t="s">
        <v>0</v>
      </c>
      <c r="C4" s="59"/>
      <c r="D4" s="60"/>
      <c r="E4" s="61"/>
    </row>
    <row r="5" spans="2:16" ht="18.75" x14ac:dyDescent="0.35">
      <c r="C5" s="62"/>
      <c r="D5" s="63"/>
      <c r="E5" s="64"/>
      <c r="F5" s="20" t="s">
        <v>50</v>
      </c>
      <c r="I5" s="29">
        <f>VLOOKUP(N6,Achtergronden!B4:C7,2,FALSE)</f>
        <v>5</v>
      </c>
      <c r="J5" s="19" t="s">
        <v>54</v>
      </c>
      <c r="N5" s="43">
        <v>1</v>
      </c>
    </row>
    <row r="6" spans="2:16" ht="15" x14ac:dyDescent="0.25">
      <c r="C6" s="62"/>
      <c r="D6" s="63"/>
      <c r="E6" s="64"/>
      <c r="F6" s="20" t="s">
        <v>51</v>
      </c>
      <c r="I6" s="29">
        <f>VLOOKUP(N5,Achtergronden!B109:D112,3,FALSE)</f>
        <v>3</v>
      </c>
      <c r="J6" s="19" t="s">
        <v>8</v>
      </c>
      <c r="N6" s="22" t="str">
        <f>VLOOKUP(N5,Achtergronden!B109:C112,2,FALSE)</f>
        <v>Hoofdleiding</v>
      </c>
    </row>
    <row r="7" spans="2:16" ht="16.5" customHeight="1" thickBot="1" x14ac:dyDescent="0.3">
      <c r="C7" s="65"/>
      <c r="D7" s="66"/>
      <c r="E7" s="67"/>
    </row>
    <row r="8" spans="2:16" ht="15.75" thickBot="1" x14ac:dyDescent="0.3">
      <c r="D8" s="18"/>
      <c r="E8" s="18"/>
    </row>
    <row r="9" spans="2:16" ht="15" customHeight="1" x14ac:dyDescent="0.2">
      <c r="B9" s="30" t="s">
        <v>47</v>
      </c>
      <c r="C9" s="68"/>
      <c r="D9" s="69"/>
      <c r="E9" s="30" t="str">
        <f>IF(C9&gt;Achtergronden!C121,"mbar","bar")</f>
        <v>bar</v>
      </c>
      <c r="M9" s="19" t="str">
        <f>IF(N9=0,"",N9)</f>
        <v/>
      </c>
      <c r="N9" s="21">
        <f>IF(C9&gt;Achtergronden!C121,C9/1000,C9)</f>
        <v>0</v>
      </c>
    </row>
    <row r="10" spans="2:16" ht="16.5" customHeight="1" x14ac:dyDescent="0.25">
      <c r="B10" s="31" t="s">
        <v>41</v>
      </c>
      <c r="C10" s="70"/>
      <c r="D10" s="71"/>
      <c r="E10" s="31" t="str">
        <f>IF(C10&gt;Achtergronden!C121,"mbar","bar")</f>
        <v>bar</v>
      </c>
      <c r="G10" s="23" t="str">
        <f>IF(AND(N9=8,NOT(C10=6),Q19&gt;0),"Bij PE in een 8 bar-deelnet moet de testdruk 6 bar zijn.","")</f>
        <v/>
      </c>
      <c r="J10" s="21"/>
      <c r="M10" s="19" t="str">
        <f>IF(N10=0,"",N10)</f>
        <v/>
      </c>
      <c r="N10" s="21">
        <f>IF(C10&gt;Achtergronden!C121,C10/1000,C10)</f>
        <v>0</v>
      </c>
    </row>
    <row r="11" spans="2:16" ht="15" thickBot="1" x14ac:dyDescent="0.25">
      <c r="B11" s="32" t="s">
        <v>55</v>
      </c>
      <c r="C11" s="73"/>
      <c r="D11" s="74"/>
      <c r="E11" s="32" t="s">
        <v>8</v>
      </c>
      <c r="G11" s="45" t="str">
        <f>IF(C11="","",IF(C11&lt;I6,"Gerekend met maximale lekgroote ("&amp;I5&amp;" dm/u) en minimum drukdalingscriterium ("&amp;I6&amp;" mbar)","Gerekend met maximale lekgroote ("&amp;I5&amp;" dm3/u)"))</f>
        <v/>
      </c>
      <c r="N11" s="21">
        <f>IF(C11&gt;I6,C11,I6)</f>
        <v>3</v>
      </c>
      <c r="P11" s="21" t="s">
        <v>42</v>
      </c>
    </row>
    <row r="12" spans="2:16" ht="15.75" thickBot="1" x14ac:dyDescent="0.3">
      <c r="D12" s="18"/>
      <c r="E12" s="18"/>
      <c r="G12" s="21"/>
      <c r="N12" s="21"/>
      <c r="P12" s="21"/>
    </row>
    <row r="13" spans="2:16" ht="15" thickBot="1" x14ac:dyDescent="0.25">
      <c r="B13" s="52" t="s">
        <v>57</v>
      </c>
      <c r="C13" s="77"/>
      <c r="D13" s="78"/>
      <c r="E13" s="53"/>
      <c r="G13" s="21"/>
      <c r="N13" s="43">
        <v>2</v>
      </c>
      <c r="P13" s="21"/>
    </row>
    <row r="14" spans="2:16" ht="15" thickBot="1" x14ac:dyDescent="0.25">
      <c r="B14" s="51"/>
      <c r="C14" s="54"/>
      <c r="D14" s="55"/>
      <c r="E14" s="56"/>
      <c r="G14" s="21"/>
      <c r="N14" s="21"/>
      <c r="P14" s="21"/>
    </row>
    <row r="15" spans="2:16" ht="15.75" thickBot="1" x14ac:dyDescent="0.3">
      <c r="D15" s="18"/>
      <c r="E15" s="18"/>
      <c r="G15" s="21"/>
      <c r="N15" s="21"/>
      <c r="P15" s="21"/>
    </row>
    <row r="16" spans="2:16" ht="17.25" thickBot="1" x14ac:dyDescent="0.25">
      <c r="B16" s="46" t="s">
        <v>52</v>
      </c>
      <c r="C16" s="75">
        <v>10</v>
      </c>
      <c r="D16" s="76"/>
      <c r="E16" s="47" t="s">
        <v>53</v>
      </c>
      <c r="F16" s="45"/>
      <c r="N16" s="21"/>
      <c r="P16" s="21"/>
    </row>
    <row r="17" spans="2:17" ht="15.75" thickBot="1" x14ac:dyDescent="0.3">
      <c r="D17" s="18"/>
      <c r="E17" s="18"/>
    </row>
    <row r="18" spans="2:17" ht="16.5" customHeight="1" x14ac:dyDescent="0.25">
      <c r="B18" s="33" t="s">
        <v>23</v>
      </c>
      <c r="C18" s="72" t="s">
        <v>17</v>
      </c>
      <c r="D18" s="72"/>
      <c r="E18" s="72"/>
      <c r="F18" s="34" t="s">
        <v>18</v>
      </c>
      <c r="G18" s="34" t="s">
        <v>24</v>
      </c>
      <c r="H18" s="35" t="s">
        <v>46</v>
      </c>
      <c r="I18" s="23"/>
      <c r="J18" s="23"/>
      <c r="N18" s="19" t="e">
        <f>HLOOKUP(C19,Achtergronden!C10:H12,3,FALSE)</f>
        <v>#N/A</v>
      </c>
      <c r="P18" s="21" t="s">
        <v>35</v>
      </c>
      <c r="Q18" s="21" t="s">
        <v>33</v>
      </c>
    </row>
    <row r="19" spans="2:17" ht="15" x14ac:dyDescent="0.25">
      <c r="B19" s="11" t="s">
        <v>25</v>
      </c>
      <c r="C19" s="58"/>
      <c r="D19" s="58"/>
      <c r="E19" s="58"/>
      <c r="F19" s="50"/>
      <c r="G19" s="40"/>
      <c r="H19" s="36" t="str">
        <f>IF(O19=0,"",0.25*PI()*(O19/1000)^2*G19)</f>
        <v/>
      </c>
      <c r="I19" s="23" t="str">
        <f>IFERROR(IF(O19&lt;L9,"   Materiaal niet geschikt voor deze bedrijfsdruk",""),"")</f>
        <v/>
      </c>
      <c r="J19" s="23" t="str">
        <f>IFERROR(IF(P19&lt;$N$9,"   Materiaal niet geschikt voor deze bedrijfsdruk",""),"")</f>
        <v/>
      </c>
      <c r="N19" s="21" t="e">
        <f>HLOOKUP(C19,Achtergronden!$C$10:$H$11,2,FALSE)</f>
        <v>#N/A</v>
      </c>
      <c r="O19" s="21">
        <f>IF(ISBLANK(F19),0,VLOOKUP(F19,Achtergronden!$B$32:$C$106,2,FALSE))</f>
        <v>0</v>
      </c>
      <c r="P19" s="21" t="e">
        <f>HLOOKUP(N19,Achtergronden!$C$11:$H$13,3,FALSE)</f>
        <v>#N/A</v>
      </c>
      <c r="Q19" s="21">
        <f>COUNTIF(C19:C23,"PE SDR 11")</f>
        <v>0</v>
      </c>
    </row>
    <row r="20" spans="2:17" ht="15" x14ac:dyDescent="0.25">
      <c r="B20" s="11" t="s">
        <v>26</v>
      </c>
      <c r="C20" s="58"/>
      <c r="D20" s="58"/>
      <c r="E20" s="58"/>
      <c r="F20" s="39"/>
      <c r="G20" s="40"/>
      <c r="H20" s="36" t="str">
        <f t="shared" ref="H20:H23" si="0">IF(O20=0,"",0.25*PI()*(O20/1000)^2*G20)</f>
        <v/>
      </c>
      <c r="I20" s="23" t="str">
        <f>IFERROR(IF(O20&lt;L10,"   Materiaal niet geschikt voor deze bedrijfsdruk",""),"")</f>
        <v/>
      </c>
      <c r="J20" s="23" t="str">
        <f t="shared" ref="J20:J23" si="1">IFERROR(IF(P20&lt;$N$9,"   Materiaal niet geschikt voor deze bedrijfsdruk",""),"")</f>
        <v/>
      </c>
      <c r="N20" s="21" t="e">
        <f>HLOOKUP(C20,Achtergronden!$C$10:$H$11,2,FALSE)</f>
        <v>#N/A</v>
      </c>
      <c r="O20" s="21">
        <f>IF(ISBLANK(F20),0,VLOOKUP(F20,Achtergronden!$B$32:$C$106,2,FALSE))</f>
        <v>0</v>
      </c>
      <c r="P20" s="21" t="e">
        <f>HLOOKUP(N20,Achtergronden!$C$11:$H$13,3,FALSE)</f>
        <v>#N/A</v>
      </c>
    </row>
    <row r="21" spans="2:17" ht="15" x14ac:dyDescent="0.25">
      <c r="B21" s="11" t="s">
        <v>27</v>
      </c>
      <c r="C21" s="58"/>
      <c r="D21" s="58"/>
      <c r="E21" s="58"/>
      <c r="F21" s="39"/>
      <c r="G21" s="40"/>
      <c r="H21" s="36" t="str">
        <f t="shared" si="0"/>
        <v/>
      </c>
      <c r="I21" s="23" t="str">
        <f>IFERROR(IF(O21&lt;L11,"   Materiaal niet geschikt voor deze bedrijfsdruk",""),"")</f>
        <v/>
      </c>
      <c r="J21" s="23" t="str">
        <f t="shared" si="1"/>
        <v/>
      </c>
      <c r="N21" s="21" t="e">
        <f>HLOOKUP(C21,Achtergronden!$C$10:$H$11,2,FALSE)</f>
        <v>#N/A</v>
      </c>
      <c r="O21" s="21">
        <f>IF(ISBLANK(F21),0,VLOOKUP(F21,Achtergronden!$B$32:$C$106,2,FALSE))</f>
        <v>0</v>
      </c>
      <c r="P21" s="21" t="e">
        <f>HLOOKUP(N21,Achtergronden!$C$11:$H$13,3,FALSE)</f>
        <v>#N/A</v>
      </c>
    </row>
    <row r="22" spans="2:17" ht="15" x14ac:dyDescent="0.25">
      <c r="B22" s="11" t="s">
        <v>28</v>
      </c>
      <c r="C22" s="58"/>
      <c r="D22" s="58"/>
      <c r="E22" s="58"/>
      <c r="F22" s="39"/>
      <c r="G22" s="40"/>
      <c r="H22" s="36" t="str">
        <f t="shared" si="0"/>
        <v/>
      </c>
      <c r="I22" s="23" t="str">
        <f>IFERROR(IF(O22&lt;L17,"   Materiaal niet geschikt voor deze bedrijfsdruk",""),"")</f>
        <v/>
      </c>
      <c r="J22" s="23" t="str">
        <f t="shared" si="1"/>
        <v/>
      </c>
      <c r="N22" s="21" t="e">
        <f>HLOOKUP(C22,Achtergronden!$C$10:$H$11,2,FALSE)</f>
        <v>#N/A</v>
      </c>
      <c r="O22" s="21">
        <f>IF(ISBLANK(F22),0,VLOOKUP(F22,Achtergronden!$B$32:$C$106,2,FALSE))</f>
        <v>0</v>
      </c>
      <c r="P22" s="21" t="e">
        <f>HLOOKUP(N22,Achtergronden!$C$11:$H$13,3,FALSE)</f>
        <v>#N/A</v>
      </c>
    </row>
    <row r="23" spans="2:17" ht="15.75" thickBot="1" x14ac:dyDescent="0.3">
      <c r="B23" s="12" t="s">
        <v>29</v>
      </c>
      <c r="C23" s="58"/>
      <c r="D23" s="58"/>
      <c r="E23" s="58"/>
      <c r="F23" s="41"/>
      <c r="G23" s="42"/>
      <c r="H23" s="36" t="str">
        <f t="shared" si="0"/>
        <v/>
      </c>
      <c r="J23" s="23" t="str">
        <f t="shared" si="1"/>
        <v/>
      </c>
      <c r="N23" s="21" t="e">
        <f>HLOOKUP(C23,Achtergronden!$C$10:$H$11,2,FALSE)</f>
        <v>#N/A</v>
      </c>
      <c r="O23" s="21">
        <f>IF(ISBLANK(F23),0,VLOOKUP(F23,Achtergronden!$B$32:$C$106,2,FALSE))</f>
        <v>0</v>
      </c>
      <c r="P23" s="21" t="e">
        <f>HLOOKUP(N23,Achtergronden!$C$11:$H$13,3,FALSE)</f>
        <v>#N/A</v>
      </c>
    </row>
    <row r="24" spans="2:17" ht="15.75" thickBot="1" x14ac:dyDescent="0.3">
      <c r="D24" s="18"/>
      <c r="E24" s="18"/>
      <c r="G24" s="37" t="s">
        <v>30</v>
      </c>
      <c r="H24" s="49">
        <f>SUM(H19:H23)</f>
        <v>0</v>
      </c>
      <c r="J24" s="23"/>
    </row>
    <row r="25" spans="2:17" ht="15" x14ac:dyDescent="0.25">
      <c r="D25" s="18"/>
      <c r="E25" s="18"/>
      <c r="G25" s="24"/>
      <c r="H25" s="25"/>
    </row>
    <row r="26" spans="2:17" ht="15.75" thickBot="1" x14ac:dyDescent="0.3">
      <c r="G26" s="26"/>
      <c r="H26" s="27"/>
    </row>
    <row r="27" spans="2:17" ht="20.100000000000001" customHeight="1" thickBot="1" x14ac:dyDescent="0.25">
      <c r="B27" s="38" t="s">
        <v>43</v>
      </c>
      <c r="C27" s="13" t="str">
        <f>IFERROR(ROUNDDOWN((N27/60),0),"")</f>
        <v/>
      </c>
      <c r="D27" s="13" t="s">
        <v>44</v>
      </c>
      <c r="E27" s="14" t="str">
        <f>IFERROR(N27-(60*C27),"")</f>
        <v/>
      </c>
      <c r="F27" s="15" t="s">
        <v>34</v>
      </c>
      <c r="N27" s="45" t="str">
        <f>IF(C33=0,"",IF(ROUNDUP((C33*((M9+1)/(M10+1))*(N11/I5))*60,0)&lt;5,5,ROUNDUP((C33*((M9+1)/(M10+1))*(N11/I5))*60,0)))</f>
        <v/>
      </c>
      <c r="O27" s="21" t="s">
        <v>34</v>
      </c>
    </row>
    <row r="28" spans="2:17" ht="15" thickBot="1" x14ac:dyDescent="0.25">
      <c r="N28" s="21"/>
      <c r="O28" s="21"/>
    </row>
    <row r="29" spans="2:17" ht="20.100000000000001" customHeight="1" thickBot="1" x14ac:dyDescent="0.25">
      <c r="B29" s="38" t="s">
        <v>49</v>
      </c>
      <c r="C29" s="16" t="str">
        <f>IF(E27="","",(IF(N27=5,ROUNDDOWN((5/(C33*((N9+1)/(N10+1))*(N11/I5)*60))*N11,0),N11)))</f>
        <v/>
      </c>
      <c r="D29" s="15" t="s">
        <v>45</v>
      </c>
    </row>
    <row r="31" spans="2:17" ht="15" x14ac:dyDescent="0.25">
      <c r="G31" s="28"/>
    </row>
    <row r="33" spans="2:3" x14ac:dyDescent="0.2">
      <c r="B33" s="48" t="s">
        <v>52</v>
      </c>
      <c r="C33" s="48">
        <f>IF(N13=1,C16,H24)</f>
        <v>0</v>
      </c>
    </row>
  </sheetData>
  <sheetProtection algorithmName="SHA-512" hashValue="eqf8LwFr+YQHTmjArZsySyoqHayb99Q6dHhpJJZvo9K/qqYDgqEzVd5Ea8kL0zLUNqAap4bTOdNlyEHkmGikTw==" saltValue="qavDHIWNL1SjgDkPgv66/Q==" spinCount="100000" sheet="1" selectLockedCells="1"/>
  <mergeCells count="15">
    <mergeCell ref="C20:E20"/>
    <mergeCell ref="C21:E21"/>
    <mergeCell ref="C22:E22"/>
    <mergeCell ref="C23:E23"/>
    <mergeCell ref="C4:E4"/>
    <mergeCell ref="C5:E5"/>
    <mergeCell ref="C6:E6"/>
    <mergeCell ref="C7:E7"/>
    <mergeCell ref="C9:D9"/>
    <mergeCell ref="C10:D10"/>
    <mergeCell ref="C18:E18"/>
    <mergeCell ref="C19:E19"/>
    <mergeCell ref="C11:D11"/>
    <mergeCell ref="C16:D16"/>
    <mergeCell ref="C13:D13"/>
  </mergeCells>
  <conditionalFormatting sqref="C16:D16">
    <cfRule type="expression" dxfId="2" priority="3">
      <formula>$N$13=2</formula>
    </cfRule>
  </conditionalFormatting>
  <conditionalFormatting sqref="G24 H19:H24 C19:G23">
    <cfRule type="expression" dxfId="1" priority="2">
      <formula>$N$13=1</formula>
    </cfRule>
  </conditionalFormatting>
  <conditionalFormatting sqref="H19:H24">
    <cfRule type="expression" dxfId="0" priority="1">
      <formula>"$N$13=1"</formula>
    </cfRule>
  </conditionalFormatting>
  <dataValidations count="3">
    <dataValidation type="list" allowBlank="1" showInputMessage="1" showErrorMessage="1" sqref="F19:F23" xr:uid="{663F6F31-B234-4FED-ADF2-FBDD1F32DF6D}">
      <formula1>INDIRECT(N19)</formula1>
    </dataValidation>
    <dataValidation type="custom" allowBlank="1" showInputMessage="1" showErrorMessage="1" sqref="C16:D16" xr:uid="{82318B2C-CD02-4BFB-B767-30FF61ED034D}">
      <formula1>IF(N13=2,FALSE,TRUE)</formula1>
    </dataValidation>
    <dataValidation type="list" allowBlank="1" showInputMessage="1" showErrorMessage="1" sqref="C19:E23" xr:uid="{DE226D64-F804-41D2-91EA-6CD711108C3B}">
      <formula1>IF(F19="",matspatie,INDIRECT("fakerange"))</formula1>
    </dataValidation>
  </dataValidations>
  <pageMargins left="0.7" right="0.7" top="0.75" bottom="0.75" header="0.3" footer="0.3"/>
  <pageSetup paperSize="9" orientation="portrait" r:id="rId1"/>
  <ignoredErrors>
    <ignoredError sqref="H2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locked="0" defaultSize="0" autoFill="0" autoLine="0" autoPict="0" altText="Aansluiting, nieuw">
                <anchor moveWithCells="1">
                  <from>
                    <xdr:col>2</xdr:col>
                    <xdr:colOff>76200</xdr:colOff>
                    <xdr:row>2</xdr:row>
                    <xdr:rowOff>142875</xdr:rowOff>
                  </from>
                  <to>
                    <xdr:col>4</xdr:col>
                    <xdr:colOff>381000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 altText="Aansluiting, nieuw">
                <anchor moveWithCells="1">
                  <from>
                    <xdr:col>2</xdr:col>
                    <xdr:colOff>76200</xdr:colOff>
                    <xdr:row>3</xdr:row>
                    <xdr:rowOff>133350</xdr:rowOff>
                  </from>
                  <to>
                    <xdr:col>4</xdr:col>
                    <xdr:colOff>381000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 altText="Aansluiting, nieuw">
                <anchor moveWithCells="1">
                  <from>
                    <xdr:col>2</xdr:col>
                    <xdr:colOff>76200</xdr:colOff>
                    <xdr:row>4</xdr:row>
                    <xdr:rowOff>142875</xdr:rowOff>
                  </from>
                  <to>
                    <xdr:col>4</xdr:col>
                    <xdr:colOff>381000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locked="0" defaultSize="0" autoFill="0" autoLine="0" autoPict="0" altText="Meteropstelling">
                <anchor moveWithCells="1">
                  <from>
                    <xdr:col>2</xdr:col>
                    <xdr:colOff>76200</xdr:colOff>
                    <xdr:row>5</xdr:row>
                    <xdr:rowOff>133350</xdr:rowOff>
                  </from>
                  <to>
                    <xdr:col>4</xdr:col>
                    <xdr:colOff>381000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Group Box 21">
              <controlPr defaultSize="0" autoFill="0" autoPict="0">
                <anchor moveWithCells="1">
                  <from>
                    <xdr:col>1</xdr:col>
                    <xdr:colOff>2486025</xdr:colOff>
                    <xdr:row>2</xdr:row>
                    <xdr:rowOff>85725</xdr:rowOff>
                  </from>
                  <to>
                    <xdr:col>5</xdr:col>
                    <xdr:colOff>247650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Option Button 22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180975</xdr:rowOff>
                  </from>
                  <to>
                    <xdr:col>5</xdr:col>
                    <xdr:colOff>495300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Option Button 23">
              <controlPr locked="0"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152400</xdr:rowOff>
                  </from>
                  <to>
                    <xdr:col>5</xdr:col>
                    <xdr:colOff>1114425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60A6CD-7EC6-4527-8488-2FC2BE7E5DE6}">
          <x14:formula1>
            <xm:f>Achtergronden!$B$4:$B$7</xm:f>
          </x14:formula1>
          <xm:sqref>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8174-59D0-4B9C-A925-7198D272D6FB}">
  <sheetPr codeName="Sheet2"/>
  <dimension ref="A2:J121"/>
  <sheetViews>
    <sheetView workbookViewId="0">
      <selection activeCell="G13" sqref="G13"/>
    </sheetView>
    <sheetView topLeftCell="A97" workbookViewId="1">
      <selection activeCell="C121" sqref="C121"/>
    </sheetView>
  </sheetViews>
  <sheetFormatPr defaultRowHeight="15" x14ac:dyDescent="0.25"/>
  <cols>
    <col min="2" max="2" width="42.42578125" customWidth="1"/>
    <col min="3" max="3" width="22.28515625" customWidth="1"/>
    <col min="4" max="4" width="18" bestFit="1" customWidth="1"/>
    <col min="5" max="5" width="17.28515625" customWidth="1"/>
    <col min="6" max="6" width="16.28515625" customWidth="1"/>
    <col min="7" max="7" width="22.85546875" bestFit="1" customWidth="1"/>
    <col min="8" max="8" width="14.5703125" bestFit="1" customWidth="1"/>
  </cols>
  <sheetData>
    <row r="2" spans="1:10" ht="15.75" thickBot="1" x14ac:dyDescent="0.3">
      <c r="A2" s="1" t="s">
        <v>1</v>
      </c>
    </row>
    <row r="3" spans="1:10" ht="33" thickBot="1" x14ac:dyDescent="0.3">
      <c r="B3" s="2" t="s">
        <v>0</v>
      </c>
      <c r="C3" s="3" t="s">
        <v>5</v>
      </c>
      <c r="F3" t="s">
        <v>11</v>
      </c>
      <c r="G3" t="s">
        <v>19</v>
      </c>
    </row>
    <row r="4" spans="1:10" ht="15.75" thickBot="1" x14ac:dyDescent="0.3">
      <c r="B4" s="4" t="s">
        <v>2</v>
      </c>
      <c r="C4" s="5">
        <v>5</v>
      </c>
      <c r="F4" t="s">
        <v>12</v>
      </c>
      <c r="G4" t="s">
        <v>20</v>
      </c>
    </row>
    <row r="5" spans="1:10" ht="15.75" thickBot="1" x14ac:dyDescent="0.3">
      <c r="B5" s="4" t="s">
        <v>3</v>
      </c>
      <c r="C5" s="5">
        <v>0.2</v>
      </c>
      <c r="F5" t="s">
        <v>13</v>
      </c>
      <c r="G5" t="s">
        <v>21</v>
      </c>
    </row>
    <row r="6" spans="1:10" ht="15.75" thickBot="1" x14ac:dyDescent="0.3">
      <c r="B6" s="4" t="s">
        <v>6</v>
      </c>
      <c r="C6" s="5">
        <v>1</v>
      </c>
      <c r="F6" t="s">
        <v>14</v>
      </c>
      <c r="G6" t="s">
        <v>22</v>
      </c>
    </row>
    <row r="7" spans="1:10" ht="15.75" thickBot="1" x14ac:dyDescent="0.3">
      <c r="B7" s="4" t="s">
        <v>4</v>
      </c>
      <c r="C7" s="5">
        <v>0.1</v>
      </c>
      <c r="F7" t="s">
        <v>15</v>
      </c>
      <c r="G7" t="s">
        <v>15</v>
      </c>
    </row>
    <row r="8" spans="1:10" ht="45" customHeight="1" thickBot="1" x14ac:dyDescent="0.3">
      <c r="B8" s="79" t="s">
        <v>7</v>
      </c>
      <c r="C8" s="80"/>
      <c r="F8" t="s">
        <v>16</v>
      </c>
      <c r="G8" t="s">
        <v>16</v>
      </c>
    </row>
    <row r="10" spans="1:10" x14ac:dyDescent="0.25"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</row>
    <row r="11" spans="1:10" ht="14.25" customHeight="1" x14ac:dyDescent="0.25">
      <c r="B11" s="6" t="s">
        <v>10</v>
      </c>
      <c r="C11" t="s">
        <v>19</v>
      </c>
      <c r="D11" t="s">
        <v>20</v>
      </c>
      <c r="E11" t="s">
        <v>21</v>
      </c>
      <c r="F11" t="s">
        <v>22</v>
      </c>
      <c r="G11" t="s">
        <v>15</v>
      </c>
      <c r="H11" t="s">
        <v>16</v>
      </c>
    </row>
    <row r="12" spans="1:10" ht="14.25" customHeight="1" x14ac:dyDescent="0.25">
      <c r="B12" s="6"/>
      <c r="C12">
        <v>1</v>
      </c>
      <c r="D12">
        <v>2</v>
      </c>
      <c r="E12">
        <v>3</v>
      </c>
      <c r="F12">
        <v>4</v>
      </c>
      <c r="G12">
        <v>5</v>
      </c>
      <c r="H12">
        <v>6</v>
      </c>
      <c r="J12" t="s">
        <v>58</v>
      </c>
    </row>
    <row r="13" spans="1:10" x14ac:dyDescent="0.25">
      <c r="C13">
        <v>4</v>
      </c>
      <c r="D13">
        <v>8</v>
      </c>
      <c r="E13">
        <v>0.1</v>
      </c>
      <c r="F13">
        <v>0.1</v>
      </c>
      <c r="G13">
        <v>8</v>
      </c>
      <c r="H13">
        <v>1</v>
      </c>
    </row>
    <row r="14" spans="1:10" x14ac:dyDescent="0.25">
      <c r="A14" s="7"/>
      <c r="B14" s="7">
        <v>1</v>
      </c>
      <c r="C14" t="s">
        <v>59</v>
      </c>
      <c r="D14" t="s">
        <v>59</v>
      </c>
      <c r="E14" t="s">
        <v>87</v>
      </c>
      <c r="F14" t="s">
        <v>100</v>
      </c>
      <c r="G14" t="s">
        <v>106</v>
      </c>
      <c r="H14" t="s">
        <v>115</v>
      </c>
      <c r="J14" s="8"/>
    </row>
    <row r="15" spans="1:10" x14ac:dyDescent="0.25">
      <c r="A15" s="7"/>
      <c r="B15" s="7">
        <v>2</v>
      </c>
      <c r="C15" t="s">
        <v>60</v>
      </c>
      <c r="D15" t="s">
        <v>66</v>
      </c>
      <c r="E15" t="s">
        <v>88</v>
      </c>
      <c r="F15" t="s">
        <v>87</v>
      </c>
      <c r="G15" t="s">
        <v>107</v>
      </c>
      <c r="H15" t="s">
        <v>116</v>
      </c>
      <c r="J15" s="8"/>
    </row>
    <row r="16" spans="1:10" x14ac:dyDescent="0.25">
      <c r="A16" s="7"/>
      <c r="B16" s="7">
        <v>3</v>
      </c>
      <c r="C16" t="s">
        <v>61</v>
      </c>
      <c r="D16" t="s">
        <v>67</v>
      </c>
      <c r="E16" t="s">
        <v>89</v>
      </c>
      <c r="F16" t="s">
        <v>88</v>
      </c>
      <c r="G16" t="s">
        <v>108</v>
      </c>
      <c r="H16" t="s">
        <v>117</v>
      </c>
      <c r="J16" s="8"/>
    </row>
    <row r="17" spans="1:10" x14ac:dyDescent="0.25">
      <c r="A17" s="7"/>
      <c r="B17" s="7">
        <v>4</v>
      </c>
      <c r="C17" t="s">
        <v>62</v>
      </c>
      <c r="D17" t="s">
        <v>68</v>
      </c>
      <c r="E17" t="s">
        <v>90</v>
      </c>
      <c r="F17" t="s">
        <v>89</v>
      </c>
      <c r="G17" t="s">
        <v>109</v>
      </c>
      <c r="H17" t="s">
        <v>118</v>
      </c>
      <c r="J17" s="8"/>
    </row>
    <row r="18" spans="1:10" x14ac:dyDescent="0.25">
      <c r="A18" s="7"/>
      <c r="B18" s="7">
        <v>5</v>
      </c>
      <c r="C18" t="s">
        <v>63</v>
      </c>
      <c r="D18" t="s">
        <v>69</v>
      </c>
      <c r="E18" t="s">
        <v>91</v>
      </c>
      <c r="F18" t="s">
        <v>101</v>
      </c>
      <c r="G18" t="s">
        <v>110</v>
      </c>
      <c r="H18" t="s">
        <v>119</v>
      </c>
      <c r="J18" s="8"/>
    </row>
    <row r="19" spans="1:10" x14ac:dyDescent="0.25">
      <c r="A19" s="7"/>
      <c r="B19" s="7">
        <v>6</v>
      </c>
      <c r="C19" t="s">
        <v>64</v>
      </c>
      <c r="D19" t="s">
        <v>70</v>
      </c>
      <c r="E19" t="s">
        <v>92</v>
      </c>
      <c r="F19" t="s">
        <v>102</v>
      </c>
      <c r="G19" t="s">
        <v>111</v>
      </c>
      <c r="H19" t="s">
        <v>120</v>
      </c>
      <c r="J19" s="8"/>
    </row>
    <row r="20" spans="1:10" x14ac:dyDescent="0.25">
      <c r="A20" s="7"/>
      <c r="B20" s="7">
        <v>7</v>
      </c>
      <c r="C20" t="s">
        <v>81</v>
      </c>
      <c r="D20" t="s">
        <v>71</v>
      </c>
      <c r="E20" t="s">
        <v>93</v>
      </c>
      <c r="F20" t="s">
        <v>103</v>
      </c>
      <c r="G20" t="s">
        <v>112</v>
      </c>
      <c r="H20" t="s">
        <v>121</v>
      </c>
      <c r="J20" s="8"/>
    </row>
    <row r="21" spans="1:10" x14ac:dyDescent="0.25">
      <c r="A21" s="7"/>
      <c r="B21" s="7">
        <v>8</v>
      </c>
      <c r="C21" t="s">
        <v>65</v>
      </c>
      <c r="D21" t="s">
        <v>72</v>
      </c>
      <c r="E21" t="s">
        <v>94</v>
      </c>
      <c r="F21" t="s">
        <v>104</v>
      </c>
      <c r="G21" t="s">
        <v>113</v>
      </c>
      <c r="J21" s="8"/>
    </row>
    <row r="22" spans="1:10" x14ac:dyDescent="0.25">
      <c r="A22" s="7"/>
      <c r="B22" s="7">
        <v>9</v>
      </c>
      <c r="C22" t="s">
        <v>82</v>
      </c>
      <c r="D22" t="s">
        <v>73</v>
      </c>
      <c r="E22" t="s">
        <v>95</v>
      </c>
      <c r="F22" t="s">
        <v>105</v>
      </c>
      <c r="G22" t="s">
        <v>114</v>
      </c>
      <c r="J22" s="8"/>
    </row>
    <row r="23" spans="1:10" x14ac:dyDescent="0.25">
      <c r="A23" s="7"/>
      <c r="B23" s="7">
        <v>10</v>
      </c>
      <c r="C23" t="s">
        <v>83</v>
      </c>
      <c r="D23" t="s">
        <v>74</v>
      </c>
      <c r="E23" t="s">
        <v>96</v>
      </c>
      <c r="J23" s="8"/>
    </row>
    <row r="24" spans="1:10" x14ac:dyDescent="0.25">
      <c r="A24" s="7"/>
      <c r="B24" s="7">
        <v>11</v>
      </c>
      <c r="C24" t="s">
        <v>84</v>
      </c>
      <c r="D24" t="s">
        <v>75</v>
      </c>
      <c r="E24" t="s">
        <v>97</v>
      </c>
      <c r="J24" s="8"/>
    </row>
    <row r="25" spans="1:10" x14ac:dyDescent="0.25">
      <c r="A25" s="7"/>
      <c r="B25" s="7">
        <v>12</v>
      </c>
      <c r="C25" t="s">
        <v>85</v>
      </c>
      <c r="D25" t="s">
        <v>76</v>
      </c>
      <c r="E25" t="s">
        <v>98</v>
      </c>
      <c r="J25" s="8"/>
    </row>
    <row r="26" spans="1:10" x14ac:dyDescent="0.25">
      <c r="A26" s="7"/>
      <c r="B26" s="7">
        <v>13</v>
      </c>
      <c r="C26" t="s">
        <v>86</v>
      </c>
      <c r="D26" t="s">
        <v>77</v>
      </c>
      <c r="E26" t="s">
        <v>99</v>
      </c>
      <c r="J26" s="8"/>
    </row>
    <row r="27" spans="1:10" x14ac:dyDescent="0.25">
      <c r="A27" s="7"/>
      <c r="B27" s="7">
        <v>14</v>
      </c>
      <c r="D27" t="s">
        <v>78</v>
      </c>
      <c r="J27" s="8"/>
    </row>
    <row r="28" spans="1:10" x14ac:dyDescent="0.25">
      <c r="A28" s="7"/>
      <c r="B28" s="7">
        <v>15</v>
      </c>
      <c r="D28" t="s">
        <v>79</v>
      </c>
      <c r="J28" s="8"/>
    </row>
    <row r="29" spans="1:10" x14ac:dyDescent="0.25">
      <c r="D29" t="s">
        <v>80</v>
      </c>
    </row>
    <row r="31" spans="1:10" x14ac:dyDescent="0.25">
      <c r="B31" s="1" t="s">
        <v>9</v>
      </c>
    </row>
    <row r="32" spans="1:10" x14ac:dyDescent="0.25">
      <c r="B32" t="s">
        <v>59</v>
      </c>
      <c r="C32">
        <v>20.399999999999999</v>
      </c>
      <c r="D32" t="s">
        <v>11</v>
      </c>
      <c r="J32" s="8"/>
    </row>
    <row r="33" spans="2:10" x14ac:dyDescent="0.25">
      <c r="B33" t="s">
        <v>60</v>
      </c>
      <c r="C33">
        <v>27.4</v>
      </c>
      <c r="D33" t="s">
        <v>11</v>
      </c>
      <c r="J33" s="8"/>
    </row>
    <row r="34" spans="2:10" x14ac:dyDescent="0.25">
      <c r="B34" t="s">
        <v>61</v>
      </c>
      <c r="C34">
        <v>35.4</v>
      </c>
      <c r="D34" t="s">
        <v>11</v>
      </c>
      <c r="J34" s="8"/>
    </row>
    <row r="35" spans="2:10" x14ac:dyDescent="0.25">
      <c r="B35" t="s">
        <v>62</v>
      </c>
      <c r="C35">
        <v>44.2</v>
      </c>
      <c r="D35" t="s">
        <v>11</v>
      </c>
      <c r="J35" s="8"/>
    </row>
    <row r="36" spans="2:10" x14ac:dyDescent="0.25">
      <c r="B36" t="s">
        <v>63</v>
      </c>
      <c r="C36">
        <v>55.8</v>
      </c>
      <c r="D36" t="s">
        <v>11</v>
      </c>
      <c r="J36" s="8"/>
    </row>
    <row r="37" spans="2:10" x14ac:dyDescent="0.25">
      <c r="B37" t="s">
        <v>64</v>
      </c>
      <c r="C37">
        <v>66.400000000000006</v>
      </c>
      <c r="D37" t="s">
        <v>11</v>
      </c>
      <c r="J37" s="8"/>
    </row>
    <row r="38" spans="2:10" x14ac:dyDescent="0.25">
      <c r="B38" t="s">
        <v>81</v>
      </c>
      <c r="C38">
        <v>79.8</v>
      </c>
      <c r="D38" t="s">
        <v>11</v>
      </c>
      <c r="J38" s="8"/>
    </row>
    <row r="39" spans="2:10" x14ac:dyDescent="0.25">
      <c r="B39" t="s">
        <v>65</v>
      </c>
      <c r="C39">
        <v>97.4</v>
      </c>
      <c r="D39" t="s">
        <v>11</v>
      </c>
      <c r="J39" s="8"/>
    </row>
    <row r="40" spans="2:10" x14ac:dyDescent="0.25">
      <c r="B40" t="s">
        <v>82</v>
      </c>
      <c r="C40">
        <v>110.8</v>
      </c>
      <c r="D40" t="s">
        <v>11</v>
      </c>
      <c r="J40" s="8"/>
    </row>
    <row r="41" spans="2:10" x14ac:dyDescent="0.25">
      <c r="B41" t="s">
        <v>83</v>
      </c>
      <c r="C41">
        <v>141.80000000000001</v>
      </c>
      <c r="D41" t="s">
        <v>11</v>
      </c>
      <c r="J41" s="8"/>
    </row>
    <row r="42" spans="2:10" x14ac:dyDescent="0.25">
      <c r="B42" t="s">
        <v>84</v>
      </c>
      <c r="C42">
        <v>177.2</v>
      </c>
      <c r="D42" t="s">
        <v>11</v>
      </c>
      <c r="J42" s="8"/>
    </row>
    <row r="43" spans="2:10" x14ac:dyDescent="0.25">
      <c r="B43" t="s">
        <v>85</v>
      </c>
      <c r="C43">
        <v>221.6</v>
      </c>
      <c r="D43" t="s">
        <v>11</v>
      </c>
      <c r="J43" s="8"/>
    </row>
    <row r="44" spans="2:10" x14ac:dyDescent="0.25">
      <c r="B44" t="s">
        <v>86</v>
      </c>
      <c r="C44">
        <v>279.2</v>
      </c>
      <c r="D44" t="s">
        <v>11</v>
      </c>
      <c r="J44" s="8"/>
    </row>
    <row r="45" spans="2:10" x14ac:dyDescent="0.25">
      <c r="B45" t="s">
        <v>59</v>
      </c>
      <c r="C45">
        <v>20.399999999999999</v>
      </c>
      <c r="D45" t="s">
        <v>12</v>
      </c>
    </row>
    <row r="46" spans="2:10" x14ac:dyDescent="0.25">
      <c r="B46" t="s">
        <v>66</v>
      </c>
      <c r="C46">
        <v>26</v>
      </c>
      <c r="D46" t="s">
        <v>12</v>
      </c>
    </row>
    <row r="47" spans="2:10" x14ac:dyDescent="0.25">
      <c r="B47" t="s">
        <v>67</v>
      </c>
      <c r="C47">
        <v>32.6</v>
      </c>
      <c r="D47" t="s">
        <v>12</v>
      </c>
    </row>
    <row r="48" spans="2:10" x14ac:dyDescent="0.25">
      <c r="B48" t="s">
        <v>68</v>
      </c>
      <c r="C48">
        <v>40.799999999999997</v>
      </c>
      <c r="D48" t="s">
        <v>12</v>
      </c>
    </row>
    <row r="49" spans="2:4" x14ac:dyDescent="0.25">
      <c r="B49" t="s">
        <v>69</v>
      </c>
      <c r="C49">
        <v>51.4</v>
      </c>
      <c r="D49" t="s">
        <v>12</v>
      </c>
    </row>
    <row r="50" spans="2:4" x14ac:dyDescent="0.25">
      <c r="B50" t="s">
        <v>70</v>
      </c>
      <c r="C50">
        <v>61.2</v>
      </c>
      <c r="D50" t="s">
        <v>12</v>
      </c>
    </row>
    <row r="51" spans="2:4" x14ac:dyDescent="0.25">
      <c r="B51" t="s">
        <v>71</v>
      </c>
      <c r="C51">
        <v>73.599999999999994</v>
      </c>
      <c r="D51" t="s">
        <v>12</v>
      </c>
    </row>
    <row r="52" spans="2:4" x14ac:dyDescent="0.25">
      <c r="B52" t="s">
        <v>72</v>
      </c>
      <c r="C52">
        <v>90</v>
      </c>
      <c r="D52" t="s">
        <v>12</v>
      </c>
    </row>
    <row r="53" spans="2:4" x14ac:dyDescent="0.25">
      <c r="B53" t="s">
        <v>73</v>
      </c>
      <c r="C53">
        <v>102.2</v>
      </c>
      <c r="D53" t="s">
        <v>12</v>
      </c>
    </row>
    <row r="54" spans="2:4" x14ac:dyDescent="0.25">
      <c r="B54" t="s">
        <v>74</v>
      </c>
      <c r="C54">
        <v>130.80000000000001</v>
      </c>
      <c r="D54" t="s">
        <v>12</v>
      </c>
    </row>
    <row r="55" spans="2:4" x14ac:dyDescent="0.25">
      <c r="B55" t="s">
        <v>75</v>
      </c>
      <c r="C55">
        <v>163.6</v>
      </c>
      <c r="D55" t="s">
        <v>12</v>
      </c>
    </row>
    <row r="56" spans="2:4" x14ac:dyDescent="0.25">
      <c r="B56" t="s">
        <v>76</v>
      </c>
      <c r="C56">
        <v>184</v>
      </c>
      <c r="D56" t="s">
        <v>12</v>
      </c>
    </row>
    <row r="57" spans="2:4" x14ac:dyDescent="0.25">
      <c r="B57" t="s">
        <v>77</v>
      </c>
      <c r="C57">
        <v>204.4</v>
      </c>
      <c r="D57" t="s">
        <v>12</v>
      </c>
    </row>
    <row r="58" spans="2:4" x14ac:dyDescent="0.25">
      <c r="B58" t="s">
        <v>78</v>
      </c>
      <c r="C58">
        <v>257.60000000000002</v>
      </c>
      <c r="D58" t="s">
        <v>12</v>
      </c>
    </row>
    <row r="59" spans="2:4" x14ac:dyDescent="0.25">
      <c r="B59" t="s">
        <v>79</v>
      </c>
      <c r="C59">
        <v>290.39999999999998</v>
      </c>
      <c r="D59" t="s">
        <v>12</v>
      </c>
    </row>
    <row r="60" spans="2:4" x14ac:dyDescent="0.25">
      <c r="B60" t="s">
        <v>80</v>
      </c>
      <c r="C60">
        <v>327.2</v>
      </c>
      <c r="D60" t="s">
        <v>12</v>
      </c>
    </row>
    <row r="61" spans="2:4" x14ac:dyDescent="0.25">
      <c r="B61" t="s">
        <v>87</v>
      </c>
      <c r="C61">
        <v>59</v>
      </c>
      <c r="D61" t="s">
        <v>13</v>
      </c>
    </row>
    <row r="62" spans="2:4" x14ac:dyDescent="0.25">
      <c r="B62" t="s">
        <v>88</v>
      </c>
      <c r="C62">
        <v>71</v>
      </c>
      <c r="D62" t="s">
        <v>13</v>
      </c>
    </row>
    <row r="63" spans="2:4" x14ac:dyDescent="0.25">
      <c r="B63" t="s">
        <v>89</v>
      </c>
      <c r="C63">
        <v>85.6</v>
      </c>
      <c r="D63" t="s">
        <v>13</v>
      </c>
    </row>
    <row r="64" spans="2:4" x14ac:dyDescent="0.25">
      <c r="B64" t="s">
        <v>90</v>
      </c>
      <c r="C64">
        <v>104.6</v>
      </c>
      <c r="D64" t="s">
        <v>13</v>
      </c>
    </row>
    <row r="65" spans="2:4" x14ac:dyDescent="0.25">
      <c r="B65" t="s">
        <v>91</v>
      </c>
      <c r="C65">
        <v>118.8</v>
      </c>
      <c r="D65" t="s">
        <v>13</v>
      </c>
    </row>
    <row r="66" spans="2:4" x14ac:dyDescent="0.25">
      <c r="B66" t="s">
        <v>92</v>
      </c>
      <c r="C66">
        <v>152</v>
      </c>
      <c r="D66" t="s">
        <v>13</v>
      </c>
    </row>
    <row r="67" spans="2:4" x14ac:dyDescent="0.25">
      <c r="B67" t="s">
        <v>93</v>
      </c>
      <c r="C67">
        <v>190.2</v>
      </c>
      <c r="D67" t="s">
        <v>13</v>
      </c>
    </row>
    <row r="68" spans="2:4" x14ac:dyDescent="0.25">
      <c r="B68" t="s">
        <v>94</v>
      </c>
      <c r="C68">
        <v>237.6</v>
      </c>
      <c r="D68" t="s">
        <v>13</v>
      </c>
    </row>
    <row r="69" spans="2:4" x14ac:dyDescent="0.25">
      <c r="B69" t="s">
        <v>95</v>
      </c>
      <c r="C69">
        <v>299.60000000000002</v>
      </c>
      <c r="D69" t="s">
        <v>13</v>
      </c>
    </row>
    <row r="70" spans="2:4" x14ac:dyDescent="0.25">
      <c r="B70" t="s">
        <v>96</v>
      </c>
      <c r="C70">
        <v>337.6</v>
      </c>
      <c r="D70" t="s">
        <v>13</v>
      </c>
    </row>
    <row r="71" spans="2:4" x14ac:dyDescent="0.25">
      <c r="B71" t="s">
        <v>97</v>
      </c>
      <c r="C71">
        <v>380.4</v>
      </c>
      <c r="D71" t="s">
        <v>13</v>
      </c>
    </row>
    <row r="72" spans="2:4" x14ac:dyDescent="0.25">
      <c r="B72" t="s">
        <v>98</v>
      </c>
      <c r="C72">
        <v>475.4</v>
      </c>
      <c r="D72" t="s">
        <v>13</v>
      </c>
    </row>
    <row r="73" spans="2:4" x14ac:dyDescent="0.25">
      <c r="B73" t="s">
        <v>99</v>
      </c>
      <c r="C73">
        <v>599.20000000000005</v>
      </c>
      <c r="D73" t="s">
        <v>13</v>
      </c>
    </row>
    <row r="74" spans="2:4" x14ac:dyDescent="0.25">
      <c r="B74" t="s">
        <v>100</v>
      </c>
      <c r="C74">
        <v>46</v>
      </c>
      <c r="D74" t="s">
        <v>14</v>
      </c>
    </row>
    <row r="75" spans="2:4" x14ac:dyDescent="0.25">
      <c r="B75" t="s">
        <v>87</v>
      </c>
      <c r="C75">
        <v>59</v>
      </c>
      <c r="D75" t="s">
        <v>14</v>
      </c>
    </row>
    <row r="76" spans="2:4" x14ac:dyDescent="0.25">
      <c r="B76" t="s">
        <v>88</v>
      </c>
      <c r="C76">
        <v>71</v>
      </c>
      <c r="D76" t="s">
        <v>14</v>
      </c>
    </row>
    <row r="77" spans="2:4" x14ac:dyDescent="0.25">
      <c r="B77" t="s">
        <v>89</v>
      </c>
      <c r="C77">
        <v>85.6</v>
      </c>
      <c r="D77" t="s">
        <v>14</v>
      </c>
    </row>
    <row r="78" spans="2:4" x14ac:dyDescent="0.25">
      <c r="B78" t="s">
        <v>101</v>
      </c>
      <c r="C78">
        <v>103.2</v>
      </c>
      <c r="D78" t="s">
        <v>14</v>
      </c>
    </row>
    <row r="79" spans="2:4" x14ac:dyDescent="0.25">
      <c r="B79" t="s">
        <v>102</v>
      </c>
      <c r="C79">
        <v>150.19999999999999</v>
      </c>
      <c r="D79" t="s">
        <v>14</v>
      </c>
    </row>
    <row r="80" spans="2:4" x14ac:dyDescent="0.25">
      <c r="B80" t="s">
        <v>103</v>
      </c>
      <c r="C80">
        <v>187.6</v>
      </c>
      <c r="D80" t="s">
        <v>14</v>
      </c>
    </row>
    <row r="81" spans="2:4" x14ac:dyDescent="0.25">
      <c r="B81" t="s">
        <v>104</v>
      </c>
      <c r="C81">
        <v>234.6</v>
      </c>
      <c r="D81" t="s">
        <v>14</v>
      </c>
    </row>
    <row r="82" spans="2:4" x14ac:dyDescent="0.25">
      <c r="B82" t="s">
        <v>105</v>
      </c>
      <c r="C82">
        <v>295.60000000000002</v>
      </c>
      <c r="D82" t="s">
        <v>14</v>
      </c>
    </row>
    <row r="83" spans="2:4" x14ac:dyDescent="0.25">
      <c r="B83" t="s">
        <v>106</v>
      </c>
      <c r="C83">
        <v>53.9</v>
      </c>
      <c r="D83" t="s">
        <v>15</v>
      </c>
    </row>
    <row r="84" spans="2:4" x14ac:dyDescent="0.25">
      <c r="B84" t="s">
        <v>107</v>
      </c>
      <c r="C84">
        <v>81.7</v>
      </c>
      <c r="D84" t="s">
        <v>15</v>
      </c>
    </row>
    <row r="85" spans="2:4" x14ac:dyDescent="0.25">
      <c r="B85" t="s">
        <v>108</v>
      </c>
      <c r="C85">
        <v>107.1</v>
      </c>
      <c r="D85" t="s">
        <v>15</v>
      </c>
    </row>
    <row r="86" spans="2:4" x14ac:dyDescent="0.25">
      <c r="B86" t="s">
        <v>109</v>
      </c>
      <c r="C86">
        <v>160.30000000000001</v>
      </c>
      <c r="D86" t="s">
        <v>15</v>
      </c>
    </row>
    <row r="87" spans="2:4" x14ac:dyDescent="0.25">
      <c r="B87" t="s">
        <v>110</v>
      </c>
      <c r="C87">
        <v>210.1</v>
      </c>
      <c r="D87" t="s">
        <v>15</v>
      </c>
    </row>
    <row r="88" spans="2:4" x14ac:dyDescent="0.25">
      <c r="B88" t="s">
        <v>111</v>
      </c>
      <c r="C88">
        <v>263</v>
      </c>
      <c r="D88" t="s">
        <v>15</v>
      </c>
    </row>
    <row r="89" spans="2:4" x14ac:dyDescent="0.25">
      <c r="B89" t="s">
        <v>112</v>
      </c>
      <c r="C89">
        <v>312.7</v>
      </c>
      <c r="D89" t="s">
        <v>15</v>
      </c>
    </row>
    <row r="90" spans="2:4" x14ac:dyDescent="0.25">
      <c r="B90" t="s">
        <v>113</v>
      </c>
      <c r="C90">
        <v>393.79999999999995</v>
      </c>
      <c r="D90" t="s">
        <v>15</v>
      </c>
    </row>
    <row r="91" spans="2:4" x14ac:dyDescent="0.25">
      <c r="B91" t="s">
        <v>114</v>
      </c>
      <c r="C91">
        <v>493.8</v>
      </c>
      <c r="D91" t="s">
        <v>15</v>
      </c>
    </row>
    <row r="92" spans="2:4" x14ac:dyDescent="0.25">
      <c r="B92" t="s">
        <v>115</v>
      </c>
      <c r="C92">
        <v>10</v>
      </c>
      <c r="D92" t="s">
        <v>16</v>
      </c>
    </row>
    <row r="93" spans="2:4" x14ac:dyDescent="0.25">
      <c r="B93" t="s">
        <v>116</v>
      </c>
      <c r="C93">
        <v>13</v>
      </c>
      <c r="D93" t="s">
        <v>16</v>
      </c>
    </row>
    <row r="94" spans="2:4" x14ac:dyDescent="0.25">
      <c r="B94" t="s">
        <v>117</v>
      </c>
      <c r="C94">
        <v>19.8</v>
      </c>
      <c r="D94" t="s">
        <v>16</v>
      </c>
    </row>
    <row r="95" spans="2:4" x14ac:dyDescent="0.25">
      <c r="B95" t="s">
        <v>118</v>
      </c>
      <c r="C95">
        <v>25.6</v>
      </c>
      <c r="D95" t="s">
        <v>16</v>
      </c>
    </row>
    <row r="96" spans="2:4" x14ac:dyDescent="0.25">
      <c r="B96" t="s">
        <v>119</v>
      </c>
      <c r="C96">
        <v>32</v>
      </c>
      <c r="D96" t="s">
        <v>16</v>
      </c>
    </row>
    <row r="97" spans="2:4" x14ac:dyDescent="0.25">
      <c r="B97" t="s">
        <v>120</v>
      </c>
      <c r="C97">
        <v>39</v>
      </c>
      <c r="D97" t="s">
        <v>16</v>
      </c>
    </row>
    <row r="98" spans="2:4" x14ac:dyDescent="0.25">
      <c r="B98" t="s">
        <v>121</v>
      </c>
      <c r="C98">
        <v>51</v>
      </c>
      <c r="D98" t="s">
        <v>16</v>
      </c>
    </row>
    <row r="109" spans="2:4" x14ac:dyDescent="0.25">
      <c r="B109" s="9">
        <v>1</v>
      </c>
      <c r="C109" s="9" t="s">
        <v>2</v>
      </c>
      <c r="D109" s="9">
        <v>3</v>
      </c>
    </row>
    <row r="110" spans="2:4" x14ac:dyDescent="0.25">
      <c r="B110" s="9">
        <v>2</v>
      </c>
      <c r="C110" s="9" t="s">
        <v>31</v>
      </c>
      <c r="D110" s="9">
        <v>1</v>
      </c>
    </row>
    <row r="111" spans="2:4" x14ac:dyDescent="0.25">
      <c r="B111" s="9">
        <v>3</v>
      </c>
      <c r="C111" s="9" t="s">
        <v>32</v>
      </c>
      <c r="D111" s="9">
        <v>1</v>
      </c>
    </row>
    <row r="112" spans="2:4" x14ac:dyDescent="0.25">
      <c r="B112" s="9">
        <v>4</v>
      </c>
      <c r="C112" s="9" t="s">
        <v>4</v>
      </c>
      <c r="D112" s="9">
        <v>1</v>
      </c>
    </row>
    <row r="115" spans="2:4" x14ac:dyDescent="0.25">
      <c r="C115" s="10" t="s">
        <v>36</v>
      </c>
      <c r="D115" s="10">
        <v>8</v>
      </c>
    </row>
    <row r="116" spans="2:4" x14ac:dyDescent="0.25">
      <c r="C116" s="10" t="s">
        <v>37</v>
      </c>
      <c r="D116" s="10">
        <v>4</v>
      </c>
    </row>
    <row r="117" spans="2:4" x14ac:dyDescent="0.25">
      <c r="C117" s="10" t="s">
        <v>38</v>
      </c>
      <c r="D117" s="10">
        <v>1</v>
      </c>
    </row>
    <row r="118" spans="2:4" x14ac:dyDescent="0.25">
      <c r="C118" s="10" t="s">
        <v>39</v>
      </c>
      <c r="D118" s="10">
        <v>0.1</v>
      </c>
    </row>
    <row r="119" spans="2:4" x14ac:dyDescent="0.25">
      <c r="C119" s="10" t="s">
        <v>40</v>
      </c>
      <c r="D119" s="10">
        <v>0.03</v>
      </c>
    </row>
    <row r="121" spans="2:4" x14ac:dyDescent="0.25">
      <c r="B121" t="s">
        <v>48</v>
      </c>
      <c r="C121">
        <v>15</v>
      </c>
    </row>
  </sheetData>
  <mergeCells count="1"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Berekening</vt:lpstr>
      <vt:lpstr>Achtergronden</vt:lpstr>
      <vt:lpstr>Koper</vt:lpstr>
      <vt:lpstr>Materiaal</vt:lpstr>
      <vt:lpstr>matspatie</vt:lpstr>
      <vt:lpstr>PE_SDR_11</vt:lpstr>
      <vt:lpstr>PE_SDR_17.6</vt:lpstr>
      <vt:lpstr>SPVC_SDR_33</vt:lpstr>
      <vt:lpstr>SPVC_SDR_41</vt:lpstr>
      <vt:lpstr>Staal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Laan, Michiel van der</dc:creator>
  <cp:lastModifiedBy>Laan, Michiel van der</cp:lastModifiedBy>
  <dcterms:created xsi:type="dcterms:W3CDTF">2018-10-29T14:07:57Z</dcterms:created>
  <dcterms:modified xsi:type="dcterms:W3CDTF">2019-01-16T10:03:28Z</dcterms:modified>
</cp:coreProperties>
</file>